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15" windowWidth="11580" windowHeight="38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<sst xmlns="http://schemas.openxmlformats.org/spreadsheetml/2006/main" count="156" uniqueCount="111">
  <si>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</si>
  <si>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</si>
  <si>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</si>
  <si>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</si>
  <si>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</si>
  <si>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</si>
  <si>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</si>
  <si>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</si>
  <si>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</si>
  <si>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</si>
  <si>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</si>
  <si>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</si>
  <si>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</si>
  <si>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</si>
  <si>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</si>
  <si>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</si>
  <si>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</si>
  <si>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</si>
  <si>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</si>
  <si>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</si>
  <si>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</si>
  <si>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</si>
  <si>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</si>
  <si>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</si>
  <si>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</si>
  <si>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</si>
  <si>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</si>
  <si>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</si>
  <si>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</si>
  <si>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</si>
  <si>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</si>
  <si>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</si>
  <si>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</si>
  <si>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</si>
  <si>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</si>
  <si>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</si>
  <si>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</si>
  <si>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</si>
  <si>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</si>
  <si>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</si>
  <si>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</si>
  <si>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</si>
  <si>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</si>
  <si>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</si>
  <si>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</si>
  <si>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</si>
  <si>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</si>
  <si>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</si>
  <si>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</si>
  <si>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</si>
  <si>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</si>
  <si>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</si>
  <si>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</si>
  <si>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</si>
  <si>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</si>
  <si>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</si>
  <si>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</si>
  <si>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</si>
  <si>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</si>
  <si>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</si>
  <si>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</si>
  <si>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</si>
  <si>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</si>
  <si>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</si>
  <si>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</si>
  <si>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</si>
  <si>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</si>
  <si>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</si>
  <si>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</si>
  <si>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</si>
  <si>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</si>
  <si>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</si>
  <si>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</si>
  <si>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</si>
  <si>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</si>
  <si>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</si>
  <si>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</si>
  <si>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</si>
  <si>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</si>
  <si>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</si>
  <si>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</si>
  <si>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</si>
  <si>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</si>
  <si>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</si>
  <si>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</si>
  <si>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</si>
  <si>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</si>
  <si>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</si>
  <si>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</si>
  <si>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</si>
  <si>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</si>
  <si>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</si>
  <si>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</si>
  <si>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</si>
  <si>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</si>
  <si>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</si>
  <si>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</si>
  <si>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</si>
  <si>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</si>
  <si>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</si>
  <si>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</si>
  <si>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</si>
  <si>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</si>
  <si>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</si>
  <si>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</si>
  <si>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</si>
  <si>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</si>
  <si>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</si>
  <si>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</si>
  <si>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</si>
  <si>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2014 рік станом на 15.08.2014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</si>
</sst>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27547.500000000007</c:v>
                </c:pt>
                <c:pt idx="1">
                  <c:v>23622.9</c:v>
                </c:pt>
                <c:pt idx="2">
                  <c:v>1098.4</c:v>
                </c:pt>
                <c:pt idx="3">
                  <c:v>2826.2000000000057</c:v>
                </c:pt>
              </c:numCache>
            </c:numRef>
          </c:val>
          <c:shape val="box"/>
        </c:ser>
        <c:shape val="box"/>
        <c:axId val="21881366"/>
        <c:axId val="62714567"/>
      </c:bar3DChart>
      <c:catAx>
        <c:axId val="218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714567"/>
        <c:crosses val="autoZero"/>
        <c:auto val="1"/>
        <c:lblOffset val="100"/>
        <c:tickLblSkip val="1"/>
        <c:noMultiLvlLbl val="0"/>
      </c:catAx>
      <c:valAx>
        <c:axId val="62714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179545.61000000002</c:v>
                </c:pt>
                <c:pt idx="1">
                  <c:v>147302.99999999994</c:v>
                </c:pt>
                <c:pt idx="2">
                  <c:v>11.700000000000001</c:v>
                </c:pt>
                <c:pt idx="3">
                  <c:v>10095.000000000002</c:v>
                </c:pt>
                <c:pt idx="4">
                  <c:v>21219.7</c:v>
                </c:pt>
                <c:pt idx="5">
                  <c:v>181.4</c:v>
                </c:pt>
                <c:pt idx="6">
                  <c:v>734.8100000000683</c:v>
                </c:pt>
              </c:numCache>
            </c:numRef>
          </c:val>
          <c:shape val="box"/>
        </c:ser>
        <c:shape val="box"/>
        <c:axId val="27560192"/>
        <c:axId val="46715137"/>
      </c:bar3DChart>
      <c:catAx>
        <c:axId val="2756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15137"/>
        <c:crosses val="autoZero"/>
        <c:auto val="1"/>
        <c:lblOffset val="100"/>
        <c:tickLblSkip val="1"/>
        <c:noMultiLvlLbl val="0"/>
      </c:catAx>
      <c:valAx>
        <c:axId val="46715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121649.50000000003</c:v>
                </c:pt>
                <c:pt idx="1">
                  <c:v>98233.4</c:v>
                </c:pt>
                <c:pt idx="2">
                  <c:v>2764.7999999999997</c:v>
                </c:pt>
                <c:pt idx="3">
                  <c:v>1743.1</c:v>
                </c:pt>
                <c:pt idx="4">
                  <c:v>10260.899999999998</c:v>
                </c:pt>
                <c:pt idx="5">
                  <c:v>827.6</c:v>
                </c:pt>
                <c:pt idx="6">
                  <c:v>7819.700000000039</c:v>
                </c:pt>
              </c:numCache>
            </c:numRef>
          </c:val>
          <c:shape val="box"/>
        </c:ser>
        <c:shape val="box"/>
        <c:axId val="17783050"/>
        <c:axId val="25829723"/>
      </c:bar3DChart>
      <c:catAx>
        <c:axId val="1778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3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23047.399999999994</c:v>
                </c:pt>
                <c:pt idx="1">
                  <c:v>18013</c:v>
                </c:pt>
                <c:pt idx="2">
                  <c:v>705.2999999999998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4103.799999999994</c:v>
                </c:pt>
              </c:numCache>
            </c:numRef>
          </c:val>
          <c:shape val="box"/>
        </c:ser>
        <c:shape val="box"/>
        <c:axId val="31140916"/>
        <c:axId val="11832789"/>
      </c:bar3D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0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7162.999999999999</c:v>
                </c:pt>
                <c:pt idx="1">
                  <c:v>4804.9</c:v>
                </c:pt>
                <c:pt idx="3">
                  <c:v>108.10000000000001</c:v>
                </c:pt>
                <c:pt idx="4">
                  <c:v>227.39999999999992</c:v>
                </c:pt>
                <c:pt idx="5">
                  <c:v>2022.5999999999995</c:v>
                </c:pt>
              </c:numCache>
            </c:numRef>
          </c:val>
          <c:shape val="box"/>
        </c:ser>
        <c:shape val="box"/>
        <c:axId val="39386238"/>
        <c:axId val="18931823"/>
      </c:bar3DChart>
      <c:catAx>
        <c:axId val="3938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31823"/>
        <c:crosses val="autoZero"/>
        <c:auto val="1"/>
        <c:lblOffset val="100"/>
        <c:tickLblSkip val="2"/>
        <c:noMultiLvlLbl val="0"/>
      </c:catAx>
      <c:valAx>
        <c:axId val="18931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6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2166.5</c:v>
                </c:pt>
                <c:pt idx="1">
                  <c:v>1277.0000000000002</c:v>
                </c:pt>
                <c:pt idx="2">
                  <c:v>181.4</c:v>
                </c:pt>
                <c:pt idx="3">
                  <c:v>127.4</c:v>
                </c:pt>
                <c:pt idx="4">
                  <c:v>495</c:v>
                </c:pt>
                <c:pt idx="5">
                  <c:v>85.69999999999979</c:v>
                </c:pt>
              </c:numCache>
            </c:numRef>
          </c:val>
          <c:shape val="box"/>
        </c:ser>
        <c:shape val="box"/>
        <c:axId val="36168680"/>
        <c:axId val="57082665"/>
      </c:bar3DChart>
      <c:catAx>
        <c:axId val="3616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82665"/>
        <c:crosses val="autoZero"/>
        <c:auto val="1"/>
        <c:lblOffset val="100"/>
        <c:tickLblSkip val="1"/>
        <c:noMultiLvlLbl val="0"/>
      </c:catAx>
      <c:valAx>
        <c:axId val="57082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8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20201.700000000004</c:v>
                </c:pt>
              </c:numCache>
            </c:numRef>
          </c:val>
          <c:shape val="box"/>
        </c:ser>
        <c:shape val="box"/>
        <c:axId val="43981938"/>
        <c:axId val="60293123"/>
      </c:bar3DChart>
      <c:catAx>
        <c:axId val="4398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293123"/>
        <c:crosses val="autoZero"/>
        <c:auto val="1"/>
        <c:lblOffset val="100"/>
        <c:tickLblSkip val="1"/>
        <c:noMultiLvlLbl val="0"/>
      </c:catAx>
      <c:valAx>
        <c:axId val="60293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1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179545.61000000002</c:v>
                </c:pt>
                <c:pt idx="1">
                  <c:v>121649.50000000003</c:v>
                </c:pt>
                <c:pt idx="2">
                  <c:v>23047.399999999994</c:v>
                </c:pt>
                <c:pt idx="3">
                  <c:v>7162.999999999999</c:v>
                </c:pt>
                <c:pt idx="4">
                  <c:v>2166.5</c:v>
                </c:pt>
                <c:pt idx="5">
                  <c:v>27547.500000000007</c:v>
                </c:pt>
                <c:pt idx="6">
                  <c:v>20201.700000000004</c:v>
                </c:pt>
              </c:numCache>
            </c:numRef>
          </c:val>
          <c:shape val="box"/>
        </c:ser>
        <c:shape val="box"/>
        <c:axId val="5767196"/>
        <c:axId val="51904765"/>
      </c:bar3DChart>
      <c:catAx>
        <c:axId val="576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04765"/>
        <c:crosses val="autoZero"/>
        <c:auto val="1"/>
        <c:lblOffset val="100"/>
        <c:tickLblSkip val="1"/>
        <c:noMultiLvlLbl val="0"/>
      </c:catAx>
      <c:valAx>
        <c:axId val="51904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1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297123.99999999994</c:v>
                </c:pt>
                <c:pt idx="1">
                  <c:v>34155.600000000006</c:v>
                </c:pt>
                <c:pt idx="2">
                  <c:v>12163.300000000003</c:v>
                </c:pt>
                <c:pt idx="3">
                  <c:v>4641.3</c:v>
                </c:pt>
                <c:pt idx="4">
                  <c:v>2777.2999999999997</c:v>
                </c:pt>
                <c:pt idx="5">
                  <c:v>47347.8100000001</c:v>
                </c:pt>
              </c:numCache>
            </c:numRef>
          </c:val>
          <c:shape val="box"/>
        </c:ser>
        <c:shape val="box"/>
        <c:axId val="64489702"/>
        <c:axId val="43536407"/>
      </c:bar3DChart>
      <c:catAx>
        <c:axId val="64489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36407"/>
        <c:crosses val="autoZero"/>
        <c:auto val="1"/>
        <c:lblOffset val="100"/>
        <c:tickLblSkip val="1"/>
        <c:noMultiLvlLbl val="0"/>
      </c:catAx>
      <c:valAx>
        <c:axId val="43536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97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4" sqref="H13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110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</f>
        <v>179545.61000000002</v>
      </c>
      <c r="E6" s="3">
        <f>D6/D134*100</f>
        <v>45.088250196862546</v>
      </c>
      <c r="F6" s="3">
        <f>D6/B6*100</f>
        <v>94.55880432195124</v>
      </c>
      <c r="G6" s="3">
        <f aca="true" t="shared" si="0" ref="G6:G41">D6/C6*100</f>
        <v>65.44204255604534</v>
      </c>
      <c r="H6" s="3">
        <f>B6-D6</f>
        <v>10331.589999999997</v>
      </c>
      <c r="I6" s="3">
        <f aca="true" t="shared" si="1" ref="I6:I41">C6-D6</f>
        <v>94812.59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</f>
        <v>147302.99999999994</v>
      </c>
      <c r="E7" s="1">
        <f>D7/D6*100</f>
        <v>82.04210618126498</v>
      </c>
      <c r="F7" s="1">
        <f>D7/B7*100</f>
        <v>94.5338351075982</v>
      </c>
      <c r="G7" s="1">
        <f t="shared" si="0"/>
        <v>68.4476636960149</v>
      </c>
      <c r="H7" s="1">
        <f>B7-D7</f>
        <v>8517.400000000052</v>
      </c>
      <c r="I7" s="1">
        <f t="shared" si="1"/>
        <v>67902.30000000008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0.006516450054111599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538.7+346.9+429.4+56.3+419.6+508.1+71-0.1+453.2+98.5+2.8+391.5+199.8+80.8+202.8+35.8+0.1+605.8+190.7+96.5+200+176+997.3+131.2+243.2+104+591.3+99.4+217.4+212.6+91.6-0.1+103.6+174.3+89.1+426.5+77.6+43.7+34.3+79.9+190+100+316.7+131.4+13.3+522.5</f>
        <v>10095.000000000002</v>
      </c>
      <c r="E9" s="1">
        <f>D9/D6*100</f>
        <v>5.6225267774578285</v>
      </c>
      <c r="F9" s="1">
        <f aca="true" t="shared" si="3" ref="F9:F39">D9/B9*100</f>
        <v>96.18132967472705</v>
      </c>
      <c r="G9" s="1">
        <f t="shared" si="0"/>
        <v>59.02231680864375</v>
      </c>
      <c r="H9" s="1">
        <f t="shared" si="2"/>
        <v>400.79999999999745</v>
      </c>
      <c r="I9" s="1">
        <f t="shared" si="1"/>
        <v>7008.699999999999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</f>
        <v>21219.7</v>
      </c>
      <c r="E10" s="1">
        <f>D10/D6*100</f>
        <v>11.818556855831785</v>
      </c>
      <c r="F10" s="1">
        <f t="shared" si="3"/>
        <v>98.07498544106636</v>
      </c>
      <c r="G10" s="1">
        <f t="shared" si="0"/>
        <v>53.79498295116046</v>
      </c>
      <c r="H10" s="1">
        <f t="shared" si="2"/>
        <v>416.5</v>
      </c>
      <c r="I10" s="1">
        <f t="shared" si="1"/>
        <v>18225.8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0.1010328239158841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734.8100000000683</v>
      </c>
      <c r="E12" s="1">
        <f>D12/D6*100</f>
        <v>0.4092609114754007</v>
      </c>
      <c r="F12" s="1">
        <f t="shared" si="3"/>
        <v>44.265662650606096</v>
      </c>
      <c r="G12" s="1">
        <f t="shared" si="0"/>
        <v>32.2667193606495</v>
      </c>
      <c r="H12" s="1">
        <f t="shared" si="2"/>
        <v>925.1899999999476</v>
      </c>
      <c r="I12" s="1">
        <f t="shared" si="1"/>
        <v>1542.489999999923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</f>
        <v>121649.50000000003</v>
      </c>
      <c r="E17" s="3">
        <f>D17/D134*100</f>
        <v>30.54913507672636</v>
      </c>
      <c r="F17" s="3">
        <f>D17/B17*100</f>
        <v>88.61343622683677</v>
      </c>
      <c r="G17" s="3">
        <f t="shared" si="0"/>
        <v>68.43172297329606</v>
      </c>
      <c r="H17" s="3">
        <f>B17-D17</f>
        <v>15631.599999999977</v>
      </c>
      <c r="I17" s="3">
        <f t="shared" si="1"/>
        <v>56118.19999999998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</f>
        <v>98233.4</v>
      </c>
      <c r="E18" s="1">
        <f>D18/D17*100</f>
        <v>80.75117448078288</v>
      </c>
      <c r="F18" s="1">
        <f t="shared" si="3"/>
        <v>91.2634293720015</v>
      </c>
      <c r="G18" s="1">
        <f t="shared" si="0"/>
        <v>73.63629889770507</v>
      </c>
      <c r="H18" s="1">
        <f t="shared" si="2"/>
        <v>9403.800000000003</v>
      </c>
      <c r="I18" s="1">
        <f t="shared" si="1"/>
        <v>35170.100000000006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</f>
        <v>2764.7999999999997</v>
      </c>
      <c r="E19" s="1">
        <f>D19/D17*100</f>
        <v>2.272759033123851</v>
      </c>
      <c r="F19" s="1">
        <f t="shared" si="3"/>
        <v>53.04274422530888</v>
      </c>
      <c r="G19" s="1">
        <f t="shared" si="0"/>
        <v>35.361829483539246</v>
      </c>
      <c r="H19" s="1">
        <f t="shared" si="2"/>
        <v>2447.6</v>
      </c>
      <c r="I19" s="1">
        <f t="shared" si="1"/>
        <v>5053.800000000001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50.7+162.6+43.4+2.3+47.2+1.8+59.1-0.1+62.8+64.5+13.9+16.6+5.7+70.4+205+17+53.6+0.4+52.9+123.3+33.6+13.4+33.2+48.5+167.7+45.5+44.4+10.1+293.6</f>
        <v>1743.1</v>
      </c>
      <c r="E20" s="1">
        <f>D20/D17*100</f>
        <v>1.4328871059889268</v>
      </c>
      <c r="F20" s="1">
        <f t="shared" si="3"/>
        <v>82.93762192510825</v>
      </c>
      <c r="G20" s="1">
        <f t="shared" si="0"/>
        <v>61.45032785729394</v>
      </c>
      <c r="H20" s="1">
        <f t="shared" si="2"/>
        <v>358.5999999999999</v>
      </c>
      <c r="I20" s="1">
        <f t="shared" si="1"/>
        <v>1093.5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</f>
        <v>10260.899999999998</v>
      </c>
      <c r="E21" s="1">
        <f>D21/D17*100</f>
        <v>8.434806554897468</v>
      </c>
      <c r="F21" s="1">
        <f t="shared" si="3"/>
        <v>91.1909776841656</v>
      </c>
      <c r="G21" s="1">
        <f t="shared" si="0"/>
        <v>53.0180431547619</v>
      </c>
      <c r="H21" s="1">
        <f t="shared" si="2"/>
        <v>991.2000000000025</v>
      </c>
      <c r="I21" s="1">
        <f t="shared" si="1"/>
        <v>9092.7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0.6803151677565463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7819.700000000039</v>
      </c>
      <c r="E23" s="1">
        <f>D23/D17*100</f>
        <v>6.428057657450329</v>
      </c>
      <c r="F23" s="1">
        <f t="shared" si="3"/>
        <v>77.38829234499515</v>
      </c>
      <c r="G23" s="1">
        <f t="shared" si="0"/>
        <v>60.30508448434112</v>
      </c>
      <c r="H23" s="1">
        <f t="shared" si="2"/>
        <v>2284.7999999999665</v>
      </c>
      <c r="I23" s="1">
        <f t="shared" si="1"/>
        <v>5147.199999999977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</f>
        <v>23047.399999999994</v>
      </c>
      <c r="E31" s="3">
        <f>D31/D134*100</f>
        <v>5.787760210829824</v>
      </c>
      <c r="F31" s="3">
        <f>D31/B31*100</f>
        <v>87.15055491482481</v>
      </c>
      <c r="G31" s="3">
        <f t="shared" si="0"/>
        <v>61.41747810839474</v>
      </c>
      <c r="H31" s="3">
        <f t="shared" si="2"/>
        <v>3398.100000000006</v>
      </c>
      <c r="I31" s="3">
        <f t="shared" si="1"/>
        <v>14478.400000000009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1119.5+1121.1+1039.4+104.2+1079.5+1133.4+1048+1163.9+1081.6+1130.3+1238-0.1+13.4+4.1+3118.3+55.1+2433-70.8+488+299.2+413.9</f>
        <v>18013</v>
      </c>
      <c r="E32" s="1">
        <f>D32/D31*100</f>
        <v>78.15632132040926</v>
      </c>
      <c r="F32" s="1">
        <f t="shared" si="3"/>
        <v>90.85773372676603</v>
      </c>
      <c r="G32" s="1">
        <f t="shared" si="0"/>
        <v>63.841928052454364</v>
      </c>
      <c r="H32" s="1">
        <f t="shared" si="2"/>
        <v>1812.5</v>
      </c>
      <c r="I32" s="1">
        <f t="shared" si="1"/>
        <v>10202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1+2.5+0.8+6+1.4+0.1+11.2+0.5+6.3-0.2+32.4+6.9+2.4+3.4+18.4+48+143.7+198.6+32.7+71.3+22.6+9.9+48+1.6+5.4+15.8+0.4+0.8+1.6+4.3+7.5</f>
        <v>705.2999999999998</v>
      </c>
      <c r="E34" s="1">
        <f>D34/D31*100</f>
        <v>3.060215035101573</v>
      </c>
      <c r="F34" s="1">
        <f t="shared" si="3"/>
        <v>77.32704747286479</v>
      </c>
      <c r="G34" s="1">
        <f t="shared" si="0"/>
        <v>40.693514885760436</v>
      </c>
      <c r="H34" s="1">
        <f t="shared" si="2"/>
        <v>206.80000000000018</v>
      </c>
      <c r="I34" s="1">
        <f t="shared" si="1"/>
        <v>1027.9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0.8994506972586931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0.0780999158256463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4103.799999999994</v>
      </c>
      <c r="E37" s="1">
        <f>D37/D31*100</f>
        <v>17.80591303140482</v>
      </c>
      <c r="F37" s="1">
        <f t="shared" si="3"/>
        <v>80.01949887881435</v>
      </c>
      <c r="G37" s="1">
        <f t="shared" si="0"/>
        <v>60.022524169603955</v>
      </c>
      <c r="H37" s="1">
        <f>B37-D37</f>
        <v>1024.7000000000062</v>
      </c>
      <c r="I37" s="1">
        <f t="shared" si="1"/>
        <v>2733.3000000000093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39.9+10-0.1+63.8+32.1+23.9+51.2+20.3+38.8+26.2+1.3+95+24</f>
        <v>426.40000000000003</v>
      </c>
      <c r="E41" s="3">
        <f>D41/D134*100</f>
        <v>0.1070793648696963</v>
      </c>
      <c r="F41" s="3">
        <f>D41/B41*100</f>
        <v>55.644003653921445</v>
      </c>
      <c r="G41" s="3">
        <f t="shared" si="0"/>
        <v>38.05104408352668</v>
      </c>
      <c r="H41" s="3">
        <f t="shared" si="2"/>
        <v>339.8999999999999</v>
      </c>
      <c r="I41" s="3">
        <f t="shared" si="1"/>
        <v>694.2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</f>
        <v>3683.2</v>
      </c>
      <c r="E43" s="3">
        <f>D43/D134*100</f>
        <v>0.9249407051783896</v>
      </c>
      <c r="F43" s="3">
        <f>D43/B43*100</f>
        <v>91.4626272659548</v>
      </c>
      <c r="G43" s="3">
        <f aca="true" t="shared" si="4" ref="G43:G73">D43/C43*100</f>
        <v>60.32988812632061</v>
      </c>
      <c r="H43" s="3">
        <f>B43-D43</f>
        <v>343.8000000000002</v>
      </c>
      <c r="I43" s="3">
        <f aca="true" t="shared" si="5" ref="I43:I74">C43-D43</f>
        <v>2421.9000000000005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179.7+201.3+187+211.8+190.5+230.5+236.3+199.9+0.1+218.5+248.3+8.2+228.5-0.1+273.7+231.2+200.7+36.5+228.6</f>
        <v>3311.1999999999994</v>
      </c>
      <c r="E44" s="1">
        <f>D44/D43*100</f>
        <v>89.90008688097305</v>
      </c>
      <c r="F44" s="1">
        <f aca="true" t="shared" si="6" ref="F44:F71">D44/B44*100</f>
        <v>93.34949677201092</v>
      </c>
      <c r="G44" s="1">
        <f t="shared" si="4"/>
        <v>61.78303541441205</v>
      </c>
      <c r="H44" s="1">
        <f aca="true" t="shared" si="7" ref="H44:H71">B44-D44</f>
        <v>235.90000000000055</v>
      </c>
      <c r="I44" s="1">
        <f t="shared" si="5"/>
        <v>2048.200000000001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0.021720243266724587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0.5565812337098175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23.1+2.7+0.5+0.4+5.2+0.6+99.9+12.6+20.5-0.1+2+19.6+1.1+0.5+4.4+0.4+3.4+4</f>
        <v>200.8</v>
      </c>
      <c r="E47" s="1">
        <f>D47/D43*100</f>
        <v>5.451781059947872</v>
      </c>
      <c r="F47" s="1">
        <f t="shared" si="6"/>
        <v>93.65671641791045</v>
      </c>
      <c r="G47" s="1">
        <f t="shared" si="4"/>
        <v>52.689582786670165</v>
      </c>
      <c r="H47" s="1">
        <f t="shared" si="7"/>
        <v>13.599999999999994</v>
      </c>
      <c r="I47" s="1">
        <f t="shared" si="5"/>
        <v>180.3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4.069830582102531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</f>
        <v>7162.999999999999</v>
      </c>
      <c r="E49" s="3">
        <f>D49/D134*100</f>
        <v>1.7988027452195927</v>
      </c>
      <c r="F49" s="3">
        <f>D49/B49*100</f>
        <v>89.89370380131268</v>
      </c>
      <c r="G49" s="3">
        <f t="shared" si="4"/>
        <v>59.002322861237865</v>
      </c>
      <c r="H49" s="3">
        <f>B49-D49</f>
        <v>805.3000000000011</v>
      </c>
      <c r="I49" s="3">
        <f t="shared" si="5"/>
        <v>4977.2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282.8+343.5+279.8+360.5+269.9+364.8-0.1+7.2+231.6+28.9+358.6+269.6+381.2-0.1+7.2+297.2+563.3+0.1+313.9+22.4+240.9+0.1+181.6</f>
        <v>4804.9</v>
      </c>
      <c r="E50" s="1">
        <f>D50/D49*100</f>
        <v>67.07943599050678</v>
      </c>
      <c r="F50" s="1">
        <f t="shared" si="6"/>
        <v>96.98835308128619</v>
      </c>
      <c r="G50" s="1">
        <f t="shared" si="4"/>
        <v>64.13288664059476</v>
      </c>
      <c r="H50" s="1">
        <f t="shared" si="7"/>
        <v>149.20000000000073</v>
      </c>
      <c r="I50" s="1">
        <f t="shared" si="5"/>
        <v>2687.2000000000007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2.4+4.2+4.2+8.7+3.1+5.2-0.1+2.3+6.7+7.1+0.1+3.9+3.5+21.5+2.5-0.1+4.3+17.5+11.1</f>
        <v>108.10000000000001</v>
      </c>
      <c r="E52" s="1">
        <f>D52/D49*100</f>
        <v>1.5091442133184423</v>
      </c>
      <c r="F52" s="1">
        <f t="shared" si="6"/>
        <v>59.13566739606127</v>
      </c>
      <c r="G52" s="1">
        <f t="shared" si="4"/>
        <v>33.261538461538464</v>
      </c>
      <c r="H52" s="1">
        <f t="shared" si="7"/>
        <v>74.7</v>
      </c>
      <c r="I52" s="1">
        <f t="shared" si="5"/>
        <v>216.89999999999998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</f>
        <v>227.39999999999992</v>
      </c>
      <c r="E53" s="1">
        <f>D53/D49*100</f>
        <v>3.1746474940667313</v>
      </c>
      <c r="F53" s="1">
        <f t="shared" si="6"/>
        <v>91.9902912621359</v>
      </c>
      <c r="G53" s="1">
        <f t="shared" si="4"/>
        <v>42.57629657367533</v>
      </c>
      <c r="H53" s="1">
        <f t="shared" si="7"/>
        <v>19.800000000000068</v>
      </c>
      <c r="I53" s="1">
        <f t="shared" si="5"/>
        <v>306.7000000000001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2022.5999999999995</v>
      </c>
      <c r="E54" s="1">
        <f>D54/D49*100</f>
        <v>28.236772302108047</v>
      </c>
      <c r="F54" s="1">
        <f t="shared" si="6"/>
        <v>78.26793591827257</v>
      </c>
      <c r="G54" s="1">
        <f t="shared" si="4"/>
        <v>53.51784722038474</v>
      </c>
      <c r="H54" s="1">
        <f t="shared" si="7"/>
        <v>561.6000000000004</v>
      </c>
      <c r="I54" s="1">
        <f>C54-D54</f>
        <v>1756.699999999999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128-60.9+102.5+11.8+75.2+16.7+4.5+87.9+0.1+68.6+30.5+35.2+2.4+30+93-9.8+0.1+1.7+68.5+10.2+1.8+24.5+103.7+27.9-0.2+10.2+8.1+67+7.8+116.4+1.9+0.1+112.6+7.7+3.6+49.7+2.7+83+1.2+238+33+52.1+52.4+257+25.7+26.3+35+121.1</f>
        <v>2166.5</v>
      </c>
      <c r="E56" s="3">
        <f>D56/D134*100</f>
        <v>0.5440606097331073</v>
      </c>
      <c r="F56" s="3">
        <f>D56/B56*100</f>
        <v>87.38001129305476</v>
      </c>
      <c r="G56" s="3">
        <f t="shared" si="4"/>
        <v>71.76692725586325</v>
      </c>
      <c r="H56" s="3">
        <f>B56-D56</f>
        <v>312.9000000000001</v>
      </c>
      <c r="I56" s="3">
        <f t="shared" si="5"/>
        <v>852.3000000000002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128-60.9+102.5+75.2+87.9+68.6+30+93+68.5+96.9-0.1+67+116.4+112.6+49.7+83+52.4+24.4+26.2+0.2+55.5</f>
        <v>1277.0000000000002</v>
      </c>
      <c r="E57" s="1">
        <f>D57/D56*100</f>
        <v>58.94299561504732</v>
      </c>
      <c r="F57" s="1">
        <f t="shared" si="6"/>
        <v>96.0655984352667</v>
      </c>
      <c r="G57" s="1">
        <f t="shared" si="4"/>
        <v>75.02937720329027</v>
      </c>
      <c r="H57" s="1">
        <f t="shared" si="7"/>
        <v>52.29999999999973</v>
      </c>
      <c r="I57" s="1">
        <f t="shared" si="5"/>
        <v>424.9999999999998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33+49+35+64.4</f>
        <v>181.4</v>
      </c>
      <c r="E58" s="1">
        <f>D58/D56*100</f>
        <v>8.372951765520426</v>
      </c>
      <c r="F58" s="1">
        <f t="shared" si="6"/>
        <v>96.02964531498147</v>
      </c>
      <c r="G58" s="1">
        <f t="shared" si="4"/>
        <v>96.02964531498147</v>
      </c>
      <c r="H58" s="1">
        <f t="shared" si="7"/>
        <v>7.5</v>
      </c>
      <c r="I58" s="1">
        <f t="shared" si="5"/>
        <v>7.5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</f>
        <v>127.4</v>
      </c>
      <c r="E59" s="1">
        <f>D59/D56*100</f>
        <v>5.880452342487883</v>
      </c>
      <c r="F59" s="1">
        <f t="shared" si="6"/>
        <v>94.09158050221565</v>
      </c>
      <c r="G59" s="1">
        <f t="shared" si="4"/>
        <v>44.25147620701633</v>
      </c>
      <c r="H59" s="1">
        <f t="shared" si="7"/>
        <v>8</v>
      </c>
      <c r="I59" s="1">
        <f t="shared" si="5"/>
        <v>160.49999999999997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</f>
        <v>495</v>
      </c>
      <c r="E60" s="1">
        <f>D60/D56*100</f>
        <v>22.84791137779829</v>
      </c>
      <c r="F60" s="1">
        <f t="shared" si="6"/>
        <v>67.92918896665294</v>
      </c>
      <c r="G60" s="1">
        <f t="shared" si="4"/>
        <v>67.92918896665294</v>
      </c>
      <c r="H60" s="1">
        <f t="shared" si="7"/>
        <v>233.70000000000005</v>
      </c>
      <c r="I60" s="1">
        <f t="shared" si="5"/>
        <v>233.70000000000005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85.69999999999979</v>
      </c>
      <c r="E61" s="1">
        <f>D61/D56*100</f>
        <v>3.955688899146079</v>
      </c>
      <c r="F61" s="1">
        <f t="shared" si="6"/>
        <v>88.25952626158568</v>
      </c>
      <c r="G61" s="1">
        <f t="shared" si="4"/>
        <v>76.9991015274032</v>
      </c>
      <c r="H61" s="1">
        <f t="shared" si="7"/>
        <v>11.400000000000318</v>
      </c>
      <c r="I61" s="1">
        <f t="shared" si="5"/>
        <v>25.60000000000025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D66/D134*100</f>
        <v>0.0003515738996659821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D81/D134*100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D84/D134*100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</f>
        <v>27547.500000000007</v>
      </c>
      <c r="E87" s="3">
        <f>D87/D134*100</f>
        <v>6.917844286463318</v>
      </c>
      <c r="F87" s="3">
        <f aca="true" t="shared" si="10" ref="F87:F92">D87/B87*100</f>
        <v>88.08970296206525</v>
      </c>
      <c r="G87" s="3">
        <f t="shared" si="8"/>
        <v>61.26704178991616</v>
      </c>
      <c r="H87" s="3">
        <f aca="true" t="shared" si="11" ref="H87:H92">B87-D87</f>
        <v>3724.5999999999913</v>
      </c>
      <c r="I87" s="3">
        <f t="shared" si="9"/>
        <v>17415.499999999993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</f>
        <v>23622.9</v>
      </c>
      <c r="E88" s="1">
        <f>D88/D87*100</f>
        <v>85.75333514838005</v>
      </c>
      <c r="F88" s="1">
        <f t="shared" si="10"/>
        <v>91.13913794965973</v>
      </c>
      <c r="G88" s="1">
        <f t="shared" si="8"/>
        <v>62.14541082754792</v>
      </c>
      <c r="H88" s="1">
        <f t="shared" si="11"/>
        <v>2296.699999999997</v>
      </c>
      <c r="I88" s="1">
        <f t="shared" si="9"/>
        <v>14389.400000000001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125+55.5+51.3+1.7-0.1+10.4+5.3+280.6+162.7+2.2+25.3+117.8+56.8+64.4+1.4+31+7.8+37.2+1.9+36.4+8.8+1+3.9+10.1</f>
        <v>1098.4</v>
      </c>
      <c r="E89" s="1">
        <f>D89/D87*100</f>
        <v>3.9872946728378245</v>
      </c>
      <c r="F89" s="1">
        <f t="shared" si="10"/>
        <v>81.18855791263212</v>
      </c>
      <c r="G89" s="1">
        <f t="shared" si="8"/>
        <v>57.279933249895706</v>
      </c>
      <c r="H89" s="1">
        <f t="shared" si="11"/>
        <v>254.5</v>
      </c>
      <c r="I89" s="1">
        <f t="shared" si="9"/>
        <v>819.1999999999998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2826.2000000000057</v>
      </c>
      <c r="E91" s="1">
        <f>D91/D87*100</f>
        <v>10.259370178782122</v>
      </c>
      <c r="F91" s="1">
        <f t="shared" si="10"/>
        <v>70.6620662066208</v>
      </c>
      <c r="G91" s="1">
        <f>D91/C91*100</f>
        <v>56.15227195962742</v>
      </c>
      <c r="H91" s="1">
        <f t="shared" si="11"/>
        <v>1173.3999999999942</v>
      </c>
      <c r="I91" s="1">
        <f>C91-D91</f>
        <v>2206.899999999991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</f>
        <v>20201.700000000004</v>
      </c>
      <c r="E92" s="3">
        <f>D92/D134*100</f>
        <v>5.073136034915909</v>
      </c>
      <c r="F92" s="3">
        <f t="shared" si="10"/>
        <v>65.15626511852929</v>
      </c>
      <c r="G92" s="3">
        <f>D92/C92*100</f>
        <v>46.67740310632773</v>
      </c>
      <c r="H92" s="3">
        <f t="shared" si="11"/>
        <v>10803.299999999996</v>
      </c>
      <c r="I92" s="3">
        <f>C92-D92</f>
        <v>23077.699999999997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</f>
        <v>3469.5000000000005</v>
      </c>
      <c r="E98" s="25">
        <f>D98/D134*100</f>
        <v>0.871275460636518</v>
      </c>
      <c r="F98" s="25">
        <f>D98/B98*100</f>
        <v>80.23449424170947</v>
      </c>
      <c r="G98" s="25">
        <f aca="true" t="shared" si="12" ref="G98:G132">D98/C98*100</f>
        <v>56.288328628443494</v>
      </c>
      <c r="H98" s="25">
        <f>B98-D98</f>
        <v>854.6999999999994</v>
      </c>
      <c r="I98" s="25">
        <f aca="true" t="shared" si="13" ref="I98:I132">C98-D98</f>
        <v>2694.2999999999997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0.43810347312292824</v>
      </c>
      <c r="F99" s="1">
        <f>D99/B99*100</f>
        <v>100</v>
      </c>
      <c r="G99" s="96">
        <f>D99/C99*100</f>
        <v>100</v>
      </c>
      <c r="H99" s="96">
        <f>B99-D99</f>
        <v>0</v>
      </c>
      <c r="I99" s="96">
        <f t="shared" si="13"/>
        <v>0</v>
      </c>
    </row>
    <row r="100" spans="1:9" ht="18">
      <c r="A100" s="98" t="s">
        <v>65</v>
      </c>
      <c r="B100" s="82">
        <v>3951.2</v>
      </c>
      <c r="C100" s="51">
        <f>4699.6+1.8+903.3-10.8-3+21.3+0.1</f>
        <v>5612.300000000001</v>
      </c>
      <c r="D100" s="51">
        <f>111.4+112.6+0.9+99.8+111.4+47.6+73.3-0.9+24.7+28.7+415.6+4.4+7.7+94.7+205.4+127.9+182.3+101.7+1.5+137.1+2.5+115.1+119.6+27+29+84.6-0.1+88.5+83.4+12.5+9.5+150.1+22.5+186.2+4.9+4+114.4+3.8+14.2+19.1+99.9+6+8.7+4.7+21.4</f>
        <v>3119.3</v>
      </c>
      <c r="E100" s="1">
        <f>D100/D98*100</f>
        <v>89.90632656002305</v>
      </c>
      <c r="F100" s="1">
        <f aca="true" t="shared" si="14" ref="F100:F132">D100/B100*100</f>
        <v>78.94563676857665</v>
      </c>
      <c r="G100" s="1">
        <f t="shared" si="12"/>
        <v>55.579708853767606</v>
      </c>
      <c r="H100" s="1">
        <f>B100-D100</f>
        <v>831.8999999999996</v>
      </c>
      <c r="I100" s="1">
        <f t="shared" si="13"/>
        <v>2493.000000000001</v>
      </c>
    </row>
    <row r="101" spans="1:9" ht="18.75" thickBot="1">
      <c r="A101" s="99" t="s">
        <v>35</v>
      </c>
      <c r="B101" s="101">
        <f>B98-B99-B100</f>
        <v>357.8000000000002</v>
      </c>
      <c r="C101" s="101">
        <f>C98-C99-C100</f>
        <v>536.2999999999993</v>
      </c>
      <c r="D101" s="101">
        <f>D98-D99-D100</f>
        <v>335.00000000000045</v>
      </c>
      <c r="E101" s="97">
        <f>D101/D98*100</f>
        <v>9.655569966854026</v>
      </c>
      <c r="F101" s="97">
        <f t="shared" si="14"/>
        <v>93.6277249860258</v>
      </c>
      <c r="G101" s="97">
        <f t="shared" si="12"/>
        <v>62.465038224874306</v>
      </c>
      <c r="H101" s="97">
        <f>B101-D101</f>
        <v>22.799999999999727</v>
      </c>
      <c r="I101" s="97">
        <f t="shared" si="13"/>
        <v>201.29999999999882</v>
      </c>
    </row>
    <row r="102" spans="1:9" s="2" customFormat="1" ht="26.25" customHeight="1" thickBot="1">
      <c r="A102" s="93" t="s">
        <v>36</v>
      </c>
      <c r="B102" s="94">
        <f>SUM(B103:B131)-B110-B114+B132-B127-B128-B104-B107</f>
        <v>12725.6</v>
      </c>
      <c r="C102" s="94">
        <f>SUM(C103:C131)-C110-C114+C132-C127-C128-C104-C107</f>
        <v>16857.2</v>
      </c>
      <c r="D102" s="94">
        <f>SUM(D103:D131)-D110-D114+D132-D127-D128-D104-D107</f>
        <v>9307.600000000004</v>
      </c>
      <c r="E102" s="95">
        <f>D102/D134*100</f>
        <v>2.337363734665069</v>
      </c>
      <c r="F102" s="95">
        <f>D102/B102*100</f>
        <v>73.14075564217013</v>
      </c>
      <c r="G102" s="95">
        <f t="shared" si="12"/>
        <v>55.21438910376577</v>
      </c>
      <c r="H102" s="95">
        <f>B102-D102</f>
        <v>3417.9999999999964</v>
      </c>
      <c r="I102" s="95">
        <f t="shared" si="13"/>
        <v>7549.599999999997</v>
      </c>
    </row>
    <row r="103" spans="1:9" ht="37.5">
      <c r="A103" s="34" t="s">
        <v>69</v>
      </c>
      <c r="B103" s="79">
        <v>1195.8</v>
      </c>
      <c r="C103" s="75">
        <v>1869.9</v>
      </c>
      <c r="D103" s="80">
        <f>1.4+20.1+85.2+143.2+49+97.4+39.5+2.1+10+69.9+14</f>
        <v>531.8</v>
      </c>
      <c r="E103" s="6">
        <f>D103/D102*100</f>
        <v>5.7136103829128855</v>
      </c>
      <c r="F103" s="6">
        <f t="shared" si="14"/>
        <v>44.47231978591738</v>
      </c>
      <c r="G103" s="6">
        <f t="shared" si="12"/>
        <v>28.440023530670082</v>
      </c>
      <c r="H103" s="6">
        <f aca="true" t="shared" si="15" ref="H103:H132">B103-D103</f>
        <v>664</v>
      </c>
      <c r="I103" s="6">
        <f t="shared" si="13"/>
        <v>1338.1000000000001</v>
      </c>
    </row>
    <row r="104" spans="1:9" ht="18">
      <c r="A104" s="29" t="s">
        <v>33</v>
      </c>
      <c r="B104" s="82">
        <v>766.9</v>
      </c>
      <c r="C104" s="51">
        <f>1242.6+0.7</f>
        <v>1243.3</v>
      </c>
      <c r="D104" s="83">
        <f>1.4+85.2+143.2+49+2.1+10+14</f>
        <v>304.90000000000003</v>
      </c>
      <c r="E104" s="1"/>
      <c r="F104" s="1">
        <f t="shared" si="14"/>
        <v>39.75746511931152</v>
      </c>
      <c r="G104" s="1">
        <f t="shared" si="12"/>
        <v>24.523445668784692</v>
      </c>
      <c r="H104" s="1">
        <f t="shared" si="15"/>
        <v>461.99999999999994</v>
      </c>
      <c r="I104" s="1">
        <f t="shared" si="13"/>
        <v>938.3999999999999</v>
      </c>
    </row>
    <row r="105" spans="1:9" ht="34.5" customHeight="1">
      <c r="A105" s="17" t="s">
        <v>106</v>
      </c>
      <c r="B105" s="81">
        <v>557.5</v>
      </c>
      <c r="C105" s="68">
        <v>857.5</v>
      </c>
      <c r="D105" s="80"/>
      <c r="E105" s="6">
        <f>D105/D102*100</f>
        <v>0</v>
      </c>
      <c r="F105" s="6">
        <f>D105/B105*100</f>
        <v>0</v>
      </c>
      <c r="G105" s="6">
        <f t="shared" si="12"/>
        <v>0</v>
      </c>
      <c r="H105" s="6">
        <f t="shared" si="15"/>
        <v>557.5</v>
      </c>
      <c r="I105" s="6">
        <f t="shared" si="13"/>
        <v>857.5</v>
      </c>
    </row>
    <row r="106" spans="1:9" ht="34.5" customHeight="1">
      <c r="A106" s="17" t="s">
        <v>78</v>
      </c>
      <c r="B106" s="81">
        <v>23.1</v>
      </c>
      <c r="C106" s="68">
        <v>36.5</v>
      </c>
      <c r="D106" s="80"/>
      <c r="E106" s="6">
        <f>D106/D102*100</f>
        <v>0</v>
      </c>
      <c r="F106" s="6">
        <f t="shared" si="14"/>
        <v>0</v>
      </c>
      <c r="G106" s="6">
        <f t="shared" si="12"/>
        <v>0</v>
      </c>
      <c r="H106" s="6">
        <f t="shared" si="15"/>
        <v>23.1</v>
      </c>
      <c r="I106" s="6">
        <f t="shared" si="13"/>
        <v>36.5</v>
      </c>
    </row>
    <row r="107" spans="1:9" ht="18" hidden="1">
      <c r="A107" s="29" t="s">
        <v>33</v>
      </c>
      <c r="B107" s="82"/>
      <c r="C107" s="51"/>
      <c r="D107" s="83"/>
      <c r="E107" s="1"/>
      <c r="F107" s="1" t="e">
        <f t="shared" si="14"/>
        <v>#DIV/0!</v>
      </c>
      <c r="G107" s="1" t="e">
        <f t="shared" si="12"/>
        <v>#DIV/0!</v>
      </c>
      <c r="H107" s="1">
        <f t="shared" si="15"/>
        <v>0</v>
      </c>
      <c r="I107" s="1">
        <f t="shared" si="13"/>
        <v>0</v>
      </c>
    </row>
    <row r="108" spans="1:9" ht="37.5">
      <c r="A108" s="17" t="s">
        <v>77</v>
      </c>
      <c r="B108" s="81">
        <v>50</v>
      </c>
      <c r="C108" s="68">
        <v>75.5</v>
      </c>
      <c r="D108" s="80">
        <f>5.5+5.5+5.5-0.1+5.5+5.5+5.5+5.5</f>
        <v>38.4</v>
      </c>
      <c r="E108" s="6">
        <f>D108/D102*100</f>
        <v>0.4125660750354547</v>
      </c>
      <c r="F108" s="6">
        <f t="shared" si="14"/>
        <v>76.8</v>
      </c>
      <c r="G108" s="6">
        <f t="shared" si="12"/>
        <v>50.86092715231788</v>
      </c>
      <c r="H108" s="6">
        <f t="shared" si="15"/>
        <v>11.600000000000001</v>
      </c>
      <c r="I108" s="6">
        <f t="shared" si="13"/>
        <v>37.1</v>
      </c>
    </row>
    <row r="109" spans="1:9" ht="37.5">
      <c r="A109" s="17" t="s">
        <v>47</v>
      </c>
      <c r="B109" s="81">
        <v>702.6</v>
      </c>
      <c r="C109" s="68">
        <v>1050</v>
      </c>
      <c r="D109" s="80">
        <f>149.7+2.5+4.1+81.3+2.1+67.3+8+8.2+93.7+3.3+1.1+74.6</f>
        <v>495.9</v>
      </c>
      <c r="E109" s="6">
        <f>D109/D102*100</f>
        <v>5.327904078387552</v>
      </c>
      <c r="F109" s="6">
        <f t="shared" si="14"/>
        <v>70.58070025619129</v>
      </c>
      <c r="G109" s="6">
        <f t="shared" si="12"/>
        <v>47.22857142857143</v>
      </c>
      <c r="H109" s="6">
        <f t="shared" si="15"/>
        <v>206.70000000000005</v>
      </c>
      <c r="I109" s="6">
        <f t="shared" si="13"/>
        <v>554.1</v>
      </c>
    </row>
    <row r="110" spans="1:9" ht="18" hidden="1">
      <c r="A110" s="40" t="s">
        <v>54</v>
      </c>
      <c r="B110" s="82"/>
      <c r="C110" s="51"/>
      <c r="D110" s="83"/>
      <c r="E110" s="6"/>
      <c r="F110" s="6" t="e">
        <f t="shared" si="14"/>
        <v>#DIV/0!</v>
      </c>
      <c r="G110" s="1" t="e">
        <f t="shared" si="12"/>
        <v>#DIV/0!</v>
      </c>
      <c r="H110" s="1">
        <f t="shared" si="15"/>
        <v>0</v>
      </c>
      <c r="I110" s="1">
        <f t="shared" si="13"/>
        <v>0</v>
      </c>
    </row>
    <row r="111" spans="1:9" s="44" customFormat="1" ht="18.75" customHeight="1">
      <c r="A111" s="17" t="s">
        <v>61</v>
      </c>
      <c r="B111" s="81">
        <v>74.5</v>
      </c>
      <c r="C111" s="60">
        <f>51.6+22.9</f>
        <v>74.5</v>
      </c>
      <c r="D111" s="84">
        <f>22.9</f>
        <v>22.9</v>
      </c>
      <c r="E111" s="19">
        <f>D111/D102*100</f>
        <v>0.24603549787270604</v>
      </c>
      <c r="F111" s="6">
        <f t="shared" si="14"/>
        <v>30.738255033557042</v>
      </c>
      <c r="G111" s="19">
        <f t="shared" si="12"/>
        <v>30.738255033557042</v>
      </c>
      <c r="H111" s="19">
        <f t="shared" si="15"/>
        <v>51.6</v>
      </c>
      <c r="I111" s="19">
        <f t="shared" si="13"/>
        <v>51.6</v>
      </c>
    </row>
    <row r="112" spans="1:9" ht="37.5">
      <c r="A112" s="17" t="s">
        <v>60</v>
      </c>
      <c r="B112" s="81">
        <v>138.6</v>
      </c>
      <c r="C112" s="68">
        <f>488.6-250</f>
        <v>238.60000000000002</v>
      </c>
      <c r="D112" s="80">
        <f>4.9+70</f>
        <v>74.9</v>
      </c>
      <c r="E112" s="6">
        <f>D112/D102*100</f>
        <v>0.8047187244832178</v>
      </c>
      <c r="F112" s="6">
        <f>D112/B112*100</f>
        <v>54.04040404040404</v>
      </c>
      <c r="G112" s="6">
        <f t="shared" si="12"/>
        <v>31.391450125733446</v>
      </c>
      <c r="H112" s="6">
        <f t="shared" si="15"/>
        <v>63.69999999999999</v>
      </c>
      <c r="I112" s="6">
        <f t="shared" si="13"/>
        <v>163.70000000000002</v>
      </c>
    </row>
    <row r="113" spans="1:9" s="2" customFormat="1" ht="18.75">
      <c r="A113" s="17" t="s">
        <v>16</v>
      </c>
      <c r="B113" s="81">
        <v>114.8</v>
      </c>
      <c r="C113" s="60">
        <v>153.4</v>
      </c>
      <c r="D113" s="80">
        <f>13.5+13.4+14.3+0.8+6.9+0.4+13.5-0.1+0.8+0.5+2+13.5-0.1+0.1+13.9+0.3+2.4+13.5+0.3</f>
        <v>109.9</v>
      </c>
      <c r="E113" s="6">
        <f>D113/D102*100</f>
        <v>1.1807555116249082</v>
      </c>
      <c r="F113" s="6">
        <f t="shared" si="14"/>
        <v>95.73170731707317</v>
      </c>
      <c r="G113" s="6">
        <f t="shared" si="12"/>
        <v>71.64276401564538</v>
      </c>
      <c r="H113" s="6">
        <f t="shared" si="15"/>
        <v>4.8999999999999915</v>
      </c>
      <c r="I113" s="6">
        <f t="shared" si="13"/>
        <v>43.5</v>
      </c>
    </row>
    <row r="114" spans="1:9" s="39" customFormat="1" ht="18">
      <c r="A114" s="40" t="s">
        <v>54</v>
      </c>
      <c r="B114" s="82">
        <v>94.3</v>
      </c>
      <c r="C114" s="51">
        <v>121.2</v>
      </c>
      <c r="D114" s="83">
        <f>13.5+13.4+13.5+13.5+13.4+13.5+13.5</f>
        <v>94.3</v>
      </c>
      <c r="E114" s="1"/>
      <c r="F114" s="1">
        <f t="shared" si="14"/>
        <v>100</v>
      </c>
      <c r="G114" s="1">
        <f t="shared" si="12"/>
        <v>77.8052805280528</v>
      </c>
      <c r="H114" s="1">
        <f t="shared" si="15"/>
        <v>0</v>
      </c>
      <c r="I114" s="1">
        <f t="shared" si="13"/>
        <v>26.900000000000006</v>
      </c>
    </row>
    <row r="115" spans="1:9" s="2" customFormat="1" ht="18.75">
      <c r="A115" s="17" t="s">
        <v>25</v>
      </c>
      <c r="B115" s="81">
        <v>246.7</v>
      </c>
      <c r="C115" s="60">
        <f>86.7+250</f>
        <v>336.7</v>
      </c>
      <c r="D115" s="80"/>
      <c r="E115" s="6">
        <f>D115/D102*100</f>
        <v>0</v>
      </c>
      <c r="F115" s="6"/>
      <c r="G115" s="6">
        <f t="shared" si="12"/>
        <v>0</v>
      </c>
      <c r="H115" s="6">
        <f t="shared" si="15"/>
        <v>246.7</v>
      </c>
      <c r="I115" s="6">
        <f t="shared" si="13"/>
        <v>336.7</v>
      </c>
    </row>
    <row r="116" spans="1:9" s="2" customFormat="1" ht="21.75" customHeight="1">
      <c r="A116" s="17" t="s">
        <v>45</v>
      </c>
      <c r="B116" s="81">
        <v>94.7</v>
      </c>
      <c r="C116" s="60">
        <v>94.7</v>
      </c>
      <c r="D116" s="84">
        <f>16.2+3.7</f>
        <v>19.9</v>
      </c>
      <c r="E116" s="19">
        <f>D116/D102*100</f>
        <v>0.21380377326056113</v>
      </c>
      <c r="F116" s="6">
        <f t="shared" si="14"/>
        <v>21.013727560718053</v>
      </c>
      <c r="G116" s="6">
        <f t="shared" si="12"/>
        <v>21.013727560718053</v>
      </c>
      <c r="H116" s="6">
        <f t="shared" si="15"/>
        <v>74.80000000000001</v>
      </c>
      <c r="I116" s="6">
        <f t="shared" si="13"/>
        <v>74.80000000000001</v>
      </c>
    </row>
    <row r="117" spans="1:9" s="2" customFormat="1" ht="37.5">
      <c r="A117" s="17" t="s">
        <v>49</v>
      </c>
      <c r="B117" s="81">
        <v>1624.4</v>
      </c>
      <c r="C117" s="60">
        <v>1700.1</v>
      </c>
      <c r="D117" s="84">
        <f>196.6+25+11.8+12.7+6.1+3.1+261.8+113.5+10.8</f>
        <v>641.4</v>
      </c>
      <c r="E117" s="19">
        <f>D117/D102*100</f>
        <v>6.891142722076579</v>
      </c>
      <c r="F117" s="6">
        <f t="shared" si="14"/>
        <v>39.485348436345724</v>
      </c>
      <c r="G117" s="6">
        <f t="shared" si="12"/>
        <v>37.72719251808717</v>
      </c>
      <c r="H117" s="6">
        <f t="shared" si="15"/>
        <v>983.0000000000001</v>
      </c>
      <c r="I117" s="6">
        <f t="shared" si="13"/>
        <v>1058.6999999999998</v>
      </c>
    </row>
    <row r="118" spans="1:9" s="2" customFormat="1" ht="56.25">
      <c r="A118" s="17" t="s">
        <v>56</v>
      </c>
      <c r="B118" s="81">
        <v>146.3</v>
      </c>
      <c r="C118" s="60">
        <f>157.1+1.2</f>
        <v>158.29999999999998</v>
      </c>
      <c r="D118" s="84">
        <f>3.8+0.6</f>
        <v>4.3999999999999995</v>
      </c>
      <c r="E118" s="19">
        <f>D118/D102*100</f>
        <v>0.04727319609781251</v>
      </c>
      <c r="F118" s="6">
        <f t="shared" si="14"/>
        <v>3.0075187969924806</v>
      </c>
      <c r="G118" s="6">
        <f t="shared" si="12"/>
        <v>2.779532533164877</v>
      </c>
      <c r="H118" s="6">
        <f t="shared" si="15"/>
        <v>141.9</v>
      </c>
      <c r="I118" s="6">
        <f t="shared" si="13"/>
        <v>153.89999999999998</v>
      </c>
    </row>
    <row r="119" spans="1:9" s="2" customFormat="1" ht="57" customHeight="1" hidden="1">
      <c r="A119" s="17" t="s">
        <v>73</v>
      </c>
      <c r="B119" s="81"/>
      <c r="C119" s="60"/>
      <c r="D119" s="84"/>
      <c r="E119" s="19">
        <f>D119/D102*100</f>
        <v>0</v>
      </c>
      <c r="F119" s="6" t="e">
        <f t="shared" si="14"/>
        <v>#DIV/0!</v>
      </c>
      <c r="G119" s="6" t="e">
        <f t="shared" si="12"/>
        <v>#DIV/0!</v>
      </c>
      <c r="H119" s="6">
        <f t="shared" si="15"/>
        <v>0</v>
      </c>
      <c r="I119" s="6">
        <f t="shared" si="13"/>
        <v>0</v>
      </c>
    </row>
    <row r="120" spans="1:9" s="2" customFormat="1" ht="18.75">
      <c r="A120" s="17" t="s">
        <v>59</v>
      </c>
      <c r="B120" s="81">
        <v>50</v>
      </c>
      <c r="C120" s="60">
        <v>50</v>
      </c>
      <c r="D120" s="84">
        <f>16.8+4.6+2.6+2.5+4.9+4.9+7.6</f>
        <v>43.9</v>
      </c>
      <c r="E120" s="19">
        <f>D120/D102*100</f>
        <v>0.4716575701577203</v>
      </c>
      <c r="F120" s="6">
        <f t="shared" si="14"/>
        <v>87.8</v>
      </c>
      <c r="G120" s="6">
        <f t="shared" si="12"/>
        <v>87.8</v>
      </c>
      <c r="H120" s="6">
        <f t="shared" si="15"/>
        <v>6.100000000000001</v>
      </c>
      <c r="I120" s="6">
        <f t="shared" si="13"/>
        <v>6.100000000000001</v>
      </c>
    </row>
    <row r="121" spans="1:9" s="2" customFormat="1" ht="37.5">
      <c r="A121" s="17" t="s">
        <v>81</v>
      </c>
      <c r="B121" s="81">
        <v>84.7</v>
      </c>
      <c r="C121" s="60">
        <v>84.7</v>
      </c>
      <c r="D121" s="84">
        <f>18.3+9.7</f>
        <v>28</v>
      </c>
      <c r="E121" s="19">
        <f>D121/D102*100</f>
        <v>0.30082942971335236</v>
      </c>
      <c r="F121" s="6">
        <f t="shared" si="14"/>
        <v>33.057851239669425</v>
      </c>
      <c r="G121" s="6">
        <f t="shared" si="12"/>
        <v>33.057851239669425</v>
      </c>
      <c r="H121" s="6">
        <f t="shared" si="15"/>
        <v>56.7</v>
      </c>
      <c r="I121" s="6">
        <f t="shared" si="13"/>
        <v>56.7</v>
      </c>
    </row>
    <row r="122" spans="1:9" s="2" customFormat="1" ht="18.75">
      <c r="A122" s="17" t="s">
        <v>75</v>
      </c>
      <c r="B122" s="81">
        <v>135.9</v>
      </c>
      <c r="C122" s="60">
        <v>178.8</v>
      </c>
      <c r="D122" s="84">
        <f>7.2+1.4+9.3+6.8+7.7+4.3+1.8+6+21.8+13.1+2.5+17+2.4</f>
        <v>101.3</v>
      </c>
      <c r="E122" s="19">
        <f>D122/D102*100</f>
        <v>1.0883579010700928</v>
      </c>
      <c r="F122" s="6">
        <f t="shared" si="14"/>
        <v>74.5401030169242</v>
      </c>
      <c r="G122" s="6">
        <f t="shared" si="12"/>
        <v>56.65548098434003</v>
      </c>
      <c r="H122" s="6">
        <f t="shared" si="15"/>
        <v>34.60000000000001</v>
      </c>
      <c r="I122" s="6">
        <f t="shared" si="13"/>
        <v>77.50000000000001</v>
      </c>
    </row>
    <row r="123" spans="1:9" s="2" customFormat="1" ht="35.25" customHeight="1">
      <c r="A123" s="17" t="s">
        <v>74</v>
      </c>
      <c r="B123" s="81">
        <v>39.8</v>
      </c>
      <c r="C123" s="60">
        <v>67.6</v>
      </c>
      <c r="D123" s="84">
        <f>0.5+1.5+0.1+14.8</f>
        <v>16.900000000000002</v>
      </c>
      <c r="E123" s="19">
        <f>D123/D102*100</f>
        <v>0.18157204864841628</v>
      </c>
      <c r="F123" s="6">
        <f t="shared" si="14"/>
        <v>42.46231155778895</v>
      </c>
      <c r="G123" s="6">
        <f t="shared" si="12"/>
        <v>25.000000000000007</v>
      </c>
      <c r="H123" s="6">
        <f t="shared" si="15"/>
        <v>22.899999999999995</v>
      </c>
      <c r="I123" s="6">
        <f t="shared" si="13"/>
        <v>50.69999999999999</v>
      </c>
    </row>
    <row r="124" spans="1:9" s="2" customFormat="1" ht="35.25" customHeight="1">
      <c r="A124" s="17" t="s">
        <v>76</v>
      </c>
      <c r="B124" s="81">
        <v>60</v>
      </c>
      <c r="C124" s="60">
        <v>60</v>
      </c>
      <c r="D124" s="84"/>
      <c r="E124" s="19">
        <f>D124/D102*100</f>
        <v>0</v>
      </c>
      <c r="F124" s="6">
        <f t="shared" si="14"/>
        <v>0</v>
      </c>
      <c r="G124" s="6">
        <f t="shared" si="12"/>
        <v>0</v>
      </c>
      <c r="H124" s="6">
        <f t="shared" si="15"/>
        <v>60</v>
      </c>
      <c r="I124" s="6">
        <f t="shared" si="13"/>
        <v>60</v>
      </c>
    </row>
    <row r="125" spans="1:9" s="2" customFormat="1" ht="18.75">
      <c r="A125" s="17" t="s">
        <v>101</v>
      </c>
      <c r="B125" s="81">
        <v>45.4</v>
      </c>
      <c r="C125" s="60">
        <f>115-64.6</f>
        <v>50.400000000000006</v>
      </c>
      <c r="D125" s="84"/>
      <c r="E125" s="19">
        <f>D125/D102*100</f>
        <v>0</v>
      </c>
      <c r="F125" s="6">
        <f t="shared" si="14"/>
        <v>0</v>
      </c>
      <c r="G125" s="6">
        <f>D125/C125*100</f>
        <v>0</v>
      </c>
      <c r="H125" s="6">
        <f t="shared" si="15"/>
        <v>45.4</v>
      </c>
      <c r="I125" s="6">
        <f t="shared" si="13"/>
        <v>50.400000000000006</v>
      </c>
    </row>
    <row r="126" spans="1:9" s="2" customFormat="1" ht="18.75">
      <c r="A126" s="17" t="s">
        <v>32</v>
      </c>
      <c r="B126" s="81">
        <v>583</v>
      </c>
      <c r="C126" s="60">
        <v>868.2</v>
      </c>
      <c r="D126" s="84">
        <f>21.4+1.2+34.6+22.6+3.4+31.2+5.1+22.6+3+44.8+0.2+32.7+27.3+30.6+3.7+29.7+4.3+33.6+0.1+0.1+6.3+25.5+0.4+38.4+0.1+0.3+0.6+29.7+0.1+36.6+5.6+24.5</f>
        <v>520.3000000000002</v>
      </c>
      <c r="E126" s="19">
        <f>D126/D102*100</f>
        <v>5.590055438566333</v>
      </c>
      <c r="F126" s="6">
        <f t="shared" si="14"/>
        <v>89.24528301886797</v>
      </c>
      <c r="G126" s="6">
        <f t="shared" si="12"/>
        <v>59.928587882976295</v>
      </c>
      <c r="H126" s="6">
        <f t="shared" si="15"/>
        <v>62.69999999999982</v>
      </c>
      <c r="I126" s="6">
        <f t="shared" si="13"/>
        <v>347.89999999999986</v>
      </c>
    </row>
    <row r="127" spans="1:9" s="39" customFormat="1" ht="18">
      <c r="A127" s="40" t="s">
        <v>54</v>
      </c>
      <c r="B127" s="82">
        <v>501.3</v>
      </c>
      <c r="C127" s="51">
        <v>747.1</v>
      </c>
      <c r="D127" s="83">
        <f>21.4+1.2+34.6+22.6+31.2+22.6+44.8+0.2+32.7+30.6+29.7+33.6+24.3+38.4+29.7+36.6+5.6+24.5</f>
        <v>464.30000000000007</v>
      </c>
      <c r="E127" s="1">
        <f>D127/D126*100</f>
        <v>89.23697866615412</v>
      </c>
      <c r="F127" s="1">
        <f>D127/B127*100</f>
        <v>92.61919010572512</v>
      </c>
      <c r="G127" s="1">
        <f t="shared" si="12"/>
        <v>62.146968277339056</v>
      </c>
      <c r="H127" s="1">
        <f t="shared" si="15"/>
        <v>36.99999999999994</v>
      </c>
      <c r="I127" s="1">
        <f t="shared" si="13"/>
        <v>282.79999999999995</v>
      </c>
    </row>
    <row r="128" spans="1:9" s="39" customFormat="1" ht="18">
      <c r="A128" s="29" t="s">
        <v>33</v>
      </c>
      <c r="B128" s="82">
        <v>15.9</v>
      </c>
      <c r="C128" s="51">
        <v>27.4</v>
      </c>
      <c r="D128" s="83">
        <f>3.4+3+2.7+1.6-0.1+0.1+0.1</f>
        <v>10.8</v>
      </c>
      <c r="E128" s="1">
        <f>D128/D126*100</f>
        <v>2.075725542955986</v>
      </c>
      <c r="F128" s="1">
        <f>D128/B128*100</f>
        <v>67.9245283018868</v>
      </c>
      <c r="G128" s="1">
        <f>D128/C128*100</f>
        <v>39.41605839416059</v>
      </c>
      <c r="H128" s="1">
        <f t="shared" si="15"/>
        <v>5.1</v>
      </c>
      <c r="I128" s="1">
        <f t="shared" si="13"/>
        <v>16.599999999999998</v>
      </c>
    </row>
    <row r="129" spans="1:9" s="2" customFormat="1" ht="18.75">
      <c r="A129" s="17" t="s">
        <v>27</v>
      </c>
      <c r="B129" s="81">
        <v>6282</v>
      </c>
      <c r="C129" s="60">
        <v>8376</v>
      </c>
      <c r="D129" s="84">
        <f>1513.1+580.9+2094+2094</f>
        <v>6282</v>
      </c>
      <c r="E129" s="19">
        <f>D129/D102*100</f>
        <v>67.49323133783142</v>
      </c>
      <c r="F129" s="6">
        <f t="shared" si="14"/>
        <v>100</v>
      </c>
      <c r="G129" s="6">
        <f t="shared" si="12"/>
        <v>75</v>
      </c>
      <c r="H129" s="6">
        <f t="shared" si="15"/>
        <v>0</v>
      </c>
      <c r="I129" s="6">
        <f t="shared" si="13"/>
        <v>2094</v>
      </c>
    </row>
    <row r="130" spans="1:12" s="2" customFormat="1" ht="18.75" customHeight="1">
      <c r="A130" s="17" t="s">
        <v>105</v>
      </c>
      <c r="B130" s="81">
        <v>475.8</v>
      </c>
      <c r="C130" s="60">
        <v>475.8</v>
      </c>
      <c r="D130" s="84">
        <f>90+165.6+35+30+20+35.1</f>
        <v>375.70000000000005</v>
      </c>
      <c r="E130" s="19">
        <f>D130/D102*100</f>
        <v>4.036486312260947</v>
      </c>
      <c r="F130" s="114">
        <f>D130/B130*100</f>
        <v>78.9617486338798</v>
      </c>
      <c r="G130" s="6">
        <f t="shared" si="12"/>
        <v>78.9617486338798</v>
      </c>
      <c r="H130" s="6">
        <f t="shared" si="15"/>
        <v>100.09999999999997</v>
      </c>
      <c r="I130" s="6">
        <f t="shared" si="13"/>
        <v>100.09999999999997</v>
      </c>
      <c r="K130" s="45"/>
      <c r="L130" s="45"/>
    </row>
    <row r="131" spans="1:12" s="2" customFormat="1" ht="19.5" customHeight="1" hidden="1">
      <c r="A131" s="17" t="s">
        <v>67</v>
      </c>
      <c r="B131" s="81">
        <v>0</v>
      </c>
      <c r="C131" s="60">
        <v>0</v>
      </c>
      <c r="D131" s="84"/>
      <c r="E131" s="19">
        <f>D131/D102*100</f>
        <v>0</v>
      </c>
      <c r="F131" s="6"/>
      <c r="G131" s="6" t="e">
        <f t="shared" si="12"/>
        <v>#DIV/0!</v>
      </c>
      <c r="H131" s="6">
        <f t="shared" si="15"/>
        <v>0</v>
      </c>
      <c r="I131" s="6">
        <f t="shared" si="13"/>
        <v>0</v>
      </c>
      <c r="K131" s="104"/>
      <c r="L131" s="45"/>
    </row>
    <row r="132" spans="1:12" s="2" customFormat="1" ht="18.75" hidden="1">
      <c r="A132" s="17" t="s">
        <v>62</v>
      </c>
      <c r="B132" s="81"/>
      <c r="C132" s="60"/>
      <c r="D132" s="84"/>
      <c r="E132" s="19">
        <f>D132/D102*100</f>
        <v>0</v>
      </c>
      <c r="F132" s="6" t="e">
        <f t="shared" si="14"/>
        <v>#DIV/0!</v>
      </c>
      <c r="G132" s="6" t="e">
        <f t="shared" si="12"/>
        <v>#DIV/0!</v>
      </c>
      <c r="H132" s="6">
        <f t="shared" si="15"/>
        <v>0</v>
      </c>
      <c r="I132" s="6">
        <f t="shared" si="13"/>
        <v>0</v>
      </c>
      <c r="K132" s="45"/>
      <c r="L132" s="45"/>
    </row>
    <row r="133" spans="1:12" s="2" customFormat="1" ht="19.5" thickBot="1">
      <c r="A133" s="41" t="s">
        <v>37</v>
      </c>
      <c r="B133" s="85">
        <f>B41+B66+B69+B74+B76+B84+B98+B102+B96+B81+B94</f>
        <v>18388.9</v>
      </c>
      <c r="C133" s="85">
        <f>C41+C66+C69+C74+C76+C84+C98+C102+C96+C81+C94</f>
        <v>25001.600000000002</v>
      </c>
      <c r="D133" s="60">
        <f>D41+D66+D69+D74+D76+D84+D98+D102+D96+D81+D94</f>
        <v>13204.900000000005</v>
      </c>
      <c r="E133" s="19"/>
      <c r="F133" s="19"/>
      <c r="G133" s="6"/>
      <c r="H133" s="6"/>
      <c r="I133" s="20"/>
      <c r="K133" s="45"/>
      <c r="L133" s="45"/>
    </row>
    <row r="134" spans="1:12" ht="19.5" thickBot="1">
      <c r="A134" s="14" t="s">
        <v>19</v>
      </c>
      <c r="B134" s="54">
        <f>B6+B17+B31+B41+B49+B56+B66+B69+B74+B76+B84+B87+B92+B98+B102+B96+B81+B94+B43</f>
        <v>448744.5</v>
      </c>
      <c r="C134" s="54">
        <f>C6+C17+C31+C41+C49+C56+C66+C69+C74+C76+C84+C87+C92+C98+C102+C96+C81+C94+C43</f>
        <v>624159.8</v>
      </c>
      <c r="D134" s="54">
        <f>D6+D17+D31+D41+D49+D56+D66+D69+D74+D76+D84+D87+D92+D98+D102+D96+D81+D94+D43</f>
        <v>398209.31000000006</v>
      </c>
      <c r="E134" s="38">
        <v>100</v>
      </c>
      <c r="F134" s="3">
        <f>D134/B134*100</f>
        <v>88.73853829963377</v>
      </c>
      <c r="G134" s="3">
        <f aca="true" t="shared" si="16" ref="G134:G140">D134/C134*100</f>
        <v>63.799256216116454</v>
      </c>
      <c r="H134" s="3">
        <f aca="true" t="shared" si="17" ref="H134:H140">B134-D134</f>
        <v>50535.189999999944</v>
      </c>
      <c r="I134" s="3">
        <f aca="true" t="shared" si="18" ref="I134:I140">C134-D134</f>
        <v>225950.49</v>
      </c>
      <c r="K134" s="46"/>
      <c r="L134" s="47"/>
    </row>
    <row r="135" spans="1:12" ht="18.75">
      <c r="A135" s="23" t="s">
        <v>5</v>
      </c>
      <c r="B135" s="67">
        <f>B7+B18+B32+B50+B57+B88+B110+B114+B44+B127</f>
        <v>319628.7999999999</v>
      </c>
      <c r="C135" s="67">
        <f>C7+C18+C32+C50+C57+C88+C110+C114+C44+C127</f>
        <v>430257.9</v>
      </c>
      <c r="D135" s="67">
        <f>D7+D18+D32+D50+D57+D88+D110+D114+D44+D127</f>
        <v>297123.99999999994</v>
      </c>
      <c r="E135" s="6">
        <f>D135/D134*100</f>
        <v>74.61503097453948</v>
      </c>
      <c r="F135" s="6">
        <f aca="true" t="shared" si="19" ref="F135:F146">D135/B135*100</f>
        <v>92.95908253574147</v>
      </c>
      <c r="G135" s="6">
        <f t="shared" si="16"/>
        <v>69.05718639913408</v>
      </c>
      <c r="H135" s="6">
        <f t="shared" si="17"/>
        <v>22504.79999999993</v>
      </c>
      <c r="I135" s="18">
        <f t="shared" si="18"/>
        <v>133133.90000000008</v>
      </c>
      <c r="K135" s="46"/>
      <c r="L135" s="47"/>
    </row>
    <row r="136" spans="1:12" ht="18.75">
      <c r="A136" s="23" t="s">
        <v>0</v>
      </c>
      <c r="B136" s="68">
        <f>B10+B21+B34+B53+B59+B89+B47+B128+B104+B107</f>
        <v>36533.100000000006</v>
      </c>
      <c r="C136" s="68">
        <f>C10+C21+C34+C53+C59+C89+C47+C128+C104+C107</f>
        <v>64923.7</v>
      </c>
      <c r="D136" s="68">
        <f>D10+D21+D34+D53+D59+D89+D47+D128+D104+D107</f>
        <v>34155.600000000006</v>
      </c>
      <c r="E136" s="6">
        <f>D136/D134*100</f>
        <v>8.577298205308157</v>
      </c>
      <c r="F136" s="6">
        <f t="shared" si="19"/>
        <v>93.49220296115031</v>
      </c>
      <c r="G136" s="6">
        <f t="shared" si="16"/>
        <v>52.60883159770624</v>
      </c>
      <c r="H136" s="6">
        <f t="shared" si="17"/>
        <v>2377.5</v>
      </c>
      <c r="I136" s="18">
        <f t="shared" si="18"/>
        <v>30768.09999999999</v>
      </c>
      <c r="K136" s="46"/>
      <c r="L136" s="103"/>
    </row>
    <row r="137" spans="1:12" ht="18.75">
      <c r="A137" s="23" t="s">
        <v>1</v>
      </c>
      <c r="B137" s="67">
        <f>B20+B9+B52+B46+B58+B33+B99</f>
        <v>13006.3</v>
      </c>
      <c r="C137" s="67">
        <f>C20+C9+C52+C46+C58+C33+C99</f>
        <v>20504.5</v>
      </c>
      <c r="D137" s="67">
        <f>D20+D9+D52+D46+D58+D33+D99</f>
        <v>12163.300000000003</v>
      </c>
      <c r="E137" s="6">
        <f>D137/D134*100</f>
        <v>3.0544991527194583</v>
      </c>
      <c r="F137" s="6">
        <f t="shared" si="19"/>
        <v>93.51852563757566</v>
      </c>
      <c r="G137" s="6">
        <f t="shared" si="16"/>
        <v>59.320149235533684</v>
      </c>
      <c r="H137" s="6">
        <f t="shared" si="17"/>
        <v>842.9999999999964</v>
      </c>
      <c r="I137" s="18">
        <f t="shared" si="18"/>
        <v>8341.199999999997</v>
      </c>
      <c r="K137" s="46"/>
      <c r="L137" s="47"/>
    </row>
    <row r="138" spans="1:12" ht="21" customHeight="1">
      <c r="A138" s="23" t="s">
        <v>15</v>
      </c>
      <c r="B138" s="67">
        <f>B11+B22+B100+B60+B36+B90</f>
        <v>5912.5</v>
      </c>
      <c r="C138" s="67">
        <f>C11+C22+C100+C60+C36+C90</f>
        <v>8036.500000000001</v>
      </c>
      <c r="D138" s="67">
        <f>D11+D22+D100+D60+D36+D90</f>
        <v>4641.3</v>
      </c>
      <c r="E138" s="6">
        <f>D138/D134*100</f>
        <v>1.165542814656945</v>
      </c>
      <c r="F138" s="6">
        <f t="shared" si="19"/>
        <v>78.49978858350953</v>
      </c>
      <c r="G138" s="6">
        <f t="shared" si="16"/>
        <v>57.752753064144834</v>
      </c>
      <c r="H138" s="6">
        <f t="shared" si="17"/>
        <v>1271.1999999999998</v>
      </c>
      <c r="I138" s="18">
        <f t="shared" si="18"/>
        <v>3395.2000000000007</v>
      </c>
      <c r="K138" s="46"/>
      <c r="L138" s="103"/>
    </row>
    <row r="139" spans="1:12" ht="18.75">
      <c r="A139" s="23" t="s">
        <v>2</v>
      </c>
      <c r="B139" s="67">
        <f>B8+B19+B45+B51</f>
        <v>5236.799999999999</v>
      </c>
      <c r="C139" s="67">
        <f>C8+C19+C45+C51</f>
        <v>7873.900000000001</v>
      </c>
      <c r="D139" s="67">
        <f>D8+D19+D45+D51</f>
        <v>2777.2999999999997</v>
      </c>
      <c r="E139" s="6">
        <f>D139/D134*100</f>
        <v>0.6974472796730944</v>
      </c>
      <c r="F139" s="6">
        <f t="shared" si="19"/>
        <v>53.03429575313169</v>
      </c>
      <c r="G139" s="6">
        <f t="shared" si="16"/>
        <v>35.27222850175897</v>
      </c>
      <c r="H139" s="6">
        <f t="shared" si="17"/>
        <v>2459.4999999999995</v>
      </c>
      <c r="I139" s="18">
        <f t="shared" si="18"/>
        <v>5096.6</v>
      </c>
      <c r="K139" s="46"/>
      <c r="L139" s="47"/>
    </row>
    <row r="140" spans="1:12" ht="19.5" thickBot="1">
      <c r="A140" s="23" t="s">
        <v>35</v>
      </c>
      <c r="B140" s="67">
        <f>B134-B135-B136-B137-B138-B139</f>
        <v>68427.00000000012</v>
      </c>
      <c r="C140" s="67">
        <f>C134-C135-C136-C137-C138-C139</f>
        <v>92563.30000000003</v>
      </c>
      <c r="D140" s="67">
        <f>D134-D135-D136-D137-D138-D139</f>
        <v>47347.8100000001</v>
      </c>
      <c r="E140" s="6">
        <f>D140/D134*100</f>
        <v>11.890181573102872</v>
      </c>
      <c r="F140" s="6">
        <f t="shared" si="19"/>
        <v>69.19463077440194</v>
      </c>
      <c r="G140" s="43">
        <f t="shared" si="16"/>
        <v>51.151817188885964</v>
      </c>
      <c r="H140" s="6">
        <f t="shared" si="17"/>
        <v>21079.190000000017</v>
      </c>
      <c r="I140" s="6">
        <f t="shared" si="18"/>
        <v>45215.48999999993</v>
      </c>
      <c r="K140" s="46"/>
      <c r="L140" s="103"/>
    </row>
    <row r="141" spans="1:12" ht="5.25" customHeight="1" thickBot="1">
      <c r="A141" s="35"/>
      <c r="B141" s="86"/>
      <c r="C141" s="87"/>
      <c r="D141" s="87"/>
      <c r="E141" s="21"/>
      <c r="F141" s="21"/>
      <c r="G141" s="21"/>
      <c r="H141" s="21"/>
      <c r="I141" s="22"/>
      <c r="K141" s="46"/>
      <c r="L141" s="46"/>
    </row>
    <row r="142" spans="1:12" ht="18.75">
      <c r="A142" s="32" t="s">
        <v>21</v>
      </c>
      <c r="B142" s="88">
        <v>55515.4</v>
      </c>
      <c r="C142" s="74">
        <v>77971.6</v>
      </c>
      <c r="D142" s="74">
        <f>1285.7+343.1+251.2+535+4+1250.9+3+47.1-1+182.9+10.6+2492.6+31+22.3+70.1+288.5+61.4+28+67+8.2+59.1+10.4+80.6</f>
        <v>7131.700000000001</v>
      </c>
      <c r="E142" s="15"/>
      <c r="F142" s="6">
        <f t="shared" si="19"/>
        <v>12.846345338410604</v>
      </c>
      <c r="G142" s="6">
        <f aca="true" t="shared" si="20" ref="G142:G151">D142/C142*100</f>
        <v>9.146535405198817</v>
      </c>
      <c r="H142" s="6">
        <f>B142-D142</f>
        <v>48383.7</v>
      </c>
      <c r="I142" s="6">
        <f aca="true" t="shared" si="21" ref="I142:I151">C142-D142</f>
        <v>70839.90000000001</v>
      </c>
      <c r="J142" s="105"/>
      <c r="K142" s="46"/>
      <c r="L142" s="46"/>
    </row>
    <row r="143" spans="1:12" ht="18.75">
      <c r="A143" s="23" t="s">
        <v>22</v>
      </c>
      <c r="B143" s="89">
        <v>20400.2</v>
      </c>
      <c r="C143" s="67">
        <f>23644.2-130</f>
        <v>23514.2</v>
      </c>
      <c r="D143" s="67">
        <f>2921.3+155.4+1707.9+56.8+14.6+990.8-990.8+14.7+990.8+400.1+597.2+8.8-9.6</f>
        <v>6858.000000000001</v>
      </c>
      <c r="E143" s="6"/>
      <c r="F143" s="6">
        <f t="shared" si="19"/>
        <v>33.61731747727964</v>
      </c>
      <c r="G143" s="6">
        <f t="shared" si="20"/>
        <v>29.16535540226757</v>
      </c>
      <c r="H143" s="6">
        <f aca="true" t="shared" si="22" ref="H143:H150">B143-D143</f>
        <v>13542.2</v>
      </c>
      <c r="I143" s="6">
        <f t="shared" si="21"/>
        <v>16656.2</v>
      </c>
      <c r="K143" s="46"/>
      <c r="L143" s="46"/>
    </row>
    <row r="144" spans="1:12" ht="18.75">
      <c r="A144" s="23" t="s">
        <v>63</v>
      </c>
      <c r="B144" s="89">
        <v>65236.1</v>
      </c>
      <c r="C144" s="67">
        <f>109130.7-6200+130</f>
        <v>103060.7</v>
      </c>
      <c r="D144" s="67">
        <f>12373.9+5.2+226.7+32.3+504.2+352+56.1+74.8+164.6+110.4+53.4+5+259.9+35.3+227.9+253.7</f>
        <v>14735.4</v>
      </c>
      <c r="E144" s="6"/>
      <c r="F144" s="6">
        <f t="shared" si="19"/>
        <v>22.587800313016874</v>
      </c>
      <c r="G144" s="6">
        <f t="shared" si="20"/>
        <v>14.297787614483504</v>
      </c>
      <c r="H144" s="6">
        <f t="shared" si="22"/>
        <v>50500.7</v>
      </c>
      <c r="I144" s="6">
        <f t="shared" si="21"/>
        <v>88325.3</v>
      </c>
      <c r="K144" s="46"/>
      <c r="L144" s="46"/>
    </row>
    <row r="145" spans="1:12" ht="37.5">
      <c r="A145" s="23" t="s">
        <v>72</v>
      </c>
      <c r="B145" s="89">
        <v>6200</v>
      </c>
      <c r="C145" s="67">
        <v>6200</v>
      </c>
      <c r="D145" s="67">
        <f>5500+500</f>
        <v>6000</v>
      </c>
      <c r="E145" s="6"/>
      <c r="F145" s="6">
        <f t="shared" si="19"/>
        <v>96.7741935483871</v>
      </c>
      <c r="G145" s="6">
        <f t="shared" si="20"/>
        <v>96.7741935483871</v>
      </c>
      <c r="H145" s="6">
        <f t="shared" si="22"/>
        <v>200</v>
      </c>
      <c r="I145" s="6">
        <f t="shared" si="21"/>
        <v>200</v>
      </c>
      <c r="K145" s="46"/>
      <c r="L145" s="46"/>
    </row>
    <row r="146" spans="1:12" ht="18.75">
      <c r="A146" s="23" t="s">
        <v>13</v>
      </c>
      <c r="B146" s="89">
        <v>14974.5</v>
      </c>
      <c r="C146" s="67">
        <f>8750.7+10716.7</f>
        <v>19467.4</v>
      </c>
      <c r="D146" s="67">
        <f>1079.6+99+23+18.9+98+142.5+46.8+99.4+162.7+67+248.3+33.5+121.9+230+22.3+285.4+115.2+35.8+49.4+183.7+191.3+33.3</f>
        <v>3387.000000000001</v>
      </c>
      <c r="E146" s="19"/>
      <c r="F146" s="6">
        <f t="shared" si="19"/>
        <v>22.618451367324457</v>
      </c>
      <c r="G146" s="6">
        <f t="shared" si="20"/>
        <v>17.39831718668133</v>
      </c>
      <c r="H146" s="6">
        <f t="shared" si="22"/>
        <v>11587.5</v>
      </c>
      <c r="I146" s="6">
        <f t="shared" si="21"/>
        <v>16080.400000000001</v>
      </c>
      <c r="K146" s="46"/>
      <c r="L146" s="46"/>
    </row>
    <row r="147" spans="1:12" ht="18.75" hidden="1">
      <c r="A147" s="23" t="s">
        <v>26</v>
      </c>
      <c r="B147" s="89"/>
      <c r="C147" s="67"/>
      <c r="D147" s="67"/>
      <c r="E147" s="19"/>
      <c r="F147" s="6" t="e">
        <f>D147/B147*100</f>
        <v>#DIV/0!</v>
      </c>
      <c r="G147" s="6" t="e">
        <f t="shared" si="20"/>
        <v>#DIV/0!</v>
      </c>
      <c r="H147" s="6">
        <f t="shared" si="22"/>
        <v>0</v>
      </c>
      <c r="I147" s="6">
        <f t="shared" si="21"/>
        <v>0</v>
      </c>
      <c r="K147" s="46"/>
      <c r="L147" s="46"/>
    </row>
    <row r="148" spans="1:9" ht="18.75">
      <c r="A148" s="23" t="s">
        <v>53</v>
      </c>
      <c r="B148" s="89">
        <v>941.6</v>
      </c>
      <c r="C148" s="67">
        <f>790+361.2</f>
        <v>1151.2</v>
      </c>
      <c r="D148" s="67">
        <f>371+201.4+67.1</f>
        <v>639.5</v>
      </c>
      <c r="E148" s="19"/>
      <c r="F148" s="6">
        <f>D148/B148*100</f>
        <v>67.91631265930332</v>
      </c>
      <c r="G148" s="6">
        <f t="shared" si="20"/>
        <v>55.55072967338429</v>
      </c>
      <c r="H148" s="6">
        <f t="shared" si="22"/>
        <v>302.1</v>
      </c>
      <c r="I148" s="6">
        <f t="shared" si="21"/>
        <v>511.70000000000005</v>
      </c>
    </row>
    <row r="149" spans="1:9" ht="19.5" customHeight="1">
      <c r="A149" s="23" t="s">
        <v>70</v>
      </c>
      <c r="B149" s="89">
        <v>1678.3</v>
      </c>
      <c r="C149" s="67">
        <v>1945.7</v>
      </c>
      <c r="D149" s="67">
        <f>1118.3</f>
        <v>1118.3</v>
      </c>
      <c r="E149" s="19"/>
      <c r="F149" s="6">
        <f>D149/B149*100</f>
        <v>66.63290234165524</v>
      </c>
      <c r="G149" s="6">
        <f t="shared" si="20"/>
        <v>57.47545870380839</v>
      </c>
      <c r="H149" s="6">
        <f t="shared" si="22"/>
        <v>560</v>
      </c>
      <c r="I149" s="6">
        <f t="shared" si="21"/>
        <v>827.4000000000001</v>
      </c>
    </row>
    <row r="150" spans="1:9" ht="19.5" thickBot="1">
      <c r="A150" s="23" t="s">
        <v>64</v>
      </c>
      <c r="B150" s="89">
        <v>7107.7</v>
      </c>
      <c r="C150" s="90">
        <f>3939.6+4926.7</f>
        <v>8866.3</v>
      </c>
      <c r="D150" s="90">
        <f>95.1+9.9+65+49.9+275.1+44.8+19.5+19.1+33.5+61.7+72.9+34.3+99.3+27.3+72.8+14.7</f>
        <v>994.8999999999999</v>
      </c>
      <c r="E150" s="24"/>
      <c r="F150" s="6">
        <f>D150/B150*100</f>
        <v>13.997495673705979</v>
      </c>
      <c r="G150" s="6">
        <f t="shared" si="20"/>
        <v>11.22114072386452</v>
      </c>
      <c r="H150" s="6">
        <f t="shared" si="22"/>
        <v>6112.8</v>
      </c>
      <c r="I150" s="6">
        <f t="shared" si="21"/>
        <v>7871.4</v>
      </c>
    </row>
    <row r="151" spans="1:9" ht="19.5" thickBot="1">
      <c r="A151" s="14" t="s">
        <v>20</v>
      </c>
      <c r="B151" s="91">
        <f>B134+B142+B146+B147+B143+B150+B149+B144+B148+B145</f>
        <v>620798.2999999999</v>
      </c>
      <c r="C151" s="91">
        <f>C134+C142+C146+C147+C143+C150+C149+C144+C148+C145</f>
        <v>866336.8999999999</v>
      </c>
      <c r="D151" s="91">
        <f>D134+D142+D146+D147+D143+D150+D149+D144+D148+D145</f>
        <v>439074.1100000001</v>
      </c>
      <c r="E151" s="25"/>
      <c r="F151" s="3">
        <f>D151/B151*100</f>
        <v>70.72733768761934</v>
      </c>
      <c r="G151" s="3">
        <f t="shared" si="20"/>
        <v>50.68168168757444</v>
      </c>
      <c r="H151" s="3">
        <f>B151-D151</f>
        <v>181724.18999999983</v>
      </c>
      <c r="I151" s="3">
        <f t="shared" si="21"/>
        <v>427262.7899999998</v>
      </c>
    </row>
    <row r="152" spans="7:8" ht="12.75">
      <c r="G152" s="26"/>
      <c r="H152" s="26"/>
    </row>
    <row r="153" spans="7:9" ht="12.75">
      <c r="G153" s="26"/>
      <c r="H153" s="26"/>
      <c r="I153" s="26"/>
    </row>
    <row r="154" spans="7:8" ht="12.75">
      <c r="G154" s="26"/>
      <c r="H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398209.31000000006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398209.31000000006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2014-08-14T14:57:56Z</dcterms:modified>
  <cp:category/>
  <cp:version/>
  <cp:contentType/>
  <cp:contentStatus/>
</cp:coreProperties>
</file>